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4" windowWidth="9648" windowHeight="981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<sst xmlns="http://schemas.openxmlformats.org/spreadsheetml/2006/main" count="392" uniqueCount="341">
  <si>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</si>
  <si>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</si>
  <si>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</si>
  <si>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</si>
  <si>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</si>
  <si>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</si>
  <si>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</si>
  <si>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</si>
  <si>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</si>
  <si>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</si>
  <si>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</si>
  <si>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</si>
  <si>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</si>
  <si>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</si>
  <si>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</si>
  <si>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</si>
  <si>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</si>
  <si>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</si>
  <si>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</si>
  <si>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</si>
  <si>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</si>
  <si>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</si>
  <si>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</si>
  <si>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</si>
  <si>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</si>
  <si>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</si>
  <si>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</si>
  <si>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</si>
  <si>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</si>
  <si>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</si>
  <si>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</si>
  <si>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</si>
  <si>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</si>
  <si>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</si>
  <si>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</si>
  <si>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</si>
  <si>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</si>
  <si>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</si>
  <si>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</si>
  <si>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</si>
  <si>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</si>
  <si>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</si>
  <si>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</si>
  <si>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</si>
  <si>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</si>
  <si>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</si>
  <si>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</si>
  <si>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</si>
  <si>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</si>
  <si>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</si>
  <si>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</si>
  <si>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</si>
  <si>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</si>
  <si>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</si>
  <si>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</si>
  <si>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</si>
  <si>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</si>
  <si>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</si>
  <si>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</si>
  <si>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</si>
  <si>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</si>
  <si>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</si>
  <si>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</si>
  <si>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</si>
  <si>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</si>
  <si>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</si>
  <si>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</si>
  <si>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</si>
  <si>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</si>
  <si>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</si>
  <si>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</si>
  <si>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</si>
  <si>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</si>
  <si>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</si>
  <si>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</si>
  <si>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</si>
  <si>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</si>
  <si>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</si>
  <si>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</si>
  <si>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</si>
  <si>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</si>
  <si>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</si>
  <si>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</si>
  <si>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</si>
  <si>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</si>
  <si>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</si>
  <si>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</si>
  <si>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</si>
  <si>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</si>
  <si>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</si>
  <si>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</si>
  <si>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</si>
  <si>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</si>
  <si>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</si>
  <si>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</si>
  <si>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</si>
  <si>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</si>
  <si>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</si>
  <si>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</si>
  <si>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</si>
  <si>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</si>
  <si>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</si>
  <si>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</si>
  <si>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</si>
  <si>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</si>
  <si>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</si>
  <si>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</si>
  <si>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</si>
  <si>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</si>
  <si>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</si>
  <si>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</si>
  <si>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</si>
  <si>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</si>
  <si>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</si>
  <si>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</si>
  <si>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</si>
  <si>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</si>
  <si>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</si>
  <si>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</si>
  <si>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</si>
  <si>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</si>
  <si>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</si>
  <si>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</si>
  <si>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</si>
  <si>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</si>
  <si>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</si>
  <si>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</si>
  <si>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</si>
  <si>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</si>
  <si>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</si>
  <si>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</si>
  <si>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</si>
  <si>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</si>
  <si>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</si>
  <si>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</si>
  <si>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</si>
  <si>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</si>
  <si>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</si>
  <si>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</si>
  <si>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</si>
  <si>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</si>
  <si>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</si>
  <si>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</si>
  <si>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</si>
  <si>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</si>
  <si>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</si>
  <si>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</si>
  <si>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</si>
  <si>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</si>
  <si>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</si>
  <si>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</si>
  <si>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</si>
  <si>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</si>
  <si>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</si>
  <si>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</si>
  <si>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</si>
  <si>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</si>
  <si>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</si>
  <si>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</si>
  <si>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</si>
  <si>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</si>
  <si>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</si>
  <si>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</si>
  <si>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</si>
  <si>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</si>
  <si>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</si>
  <si>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</si>
  <si>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</si>
  <si>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</si>
  <si>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</si>
  <si>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</si>
  <si>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</si>
  <si>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</si>
  <si>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</si>
  <si>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</si>
  <si>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</si>
  <si>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</si>
  <si>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</si>
  <si>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</si>
  <si>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</si>
  <si>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</si>
  <si>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</si>
  <si>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</si>
  <si>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</si>
  <si>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</si>
  <si>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</si>
  <si>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</si>
  <si>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</si>
  <si>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</si>
  <si>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</si>
  <si>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</si>
  <si>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</si>
  <si>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</si>
  <si>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</si>
  <si>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</si>
  <si>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</si>
  <si>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</si>
  <si>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</si>
  <si>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</si>
  <si>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</si>
  <si>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</si>
  <si>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</si>
  <si>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</si>
  <si>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</si>
  <si>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</si>
  <si>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</si>
  <si>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</si>
  <si>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</si>
  <si>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</si>
  <si>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</si>
  <si>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</si>
  <si>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</si>
  <si>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</si>
  <si>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</si>
  <si>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</si>
  <si>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</si>
  <si>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</si>
  <si>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</si>
  <si>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</si>
  <si>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</si>
  <si>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</si>
  <si>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</si>
  <si>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</si>
  <si>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</si>
  <si>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</si>
  <si>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</si>
  <si>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</si>
  <si>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</si>
  <si>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</si>
  <si>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</si>
  <si>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</si>
  <si>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</si>
  <si>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</si>
  <si>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</si>
  <si>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</si>
  <si>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</si>
  <si>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</si>
  <si>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</si>
  <si>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</si>
  <si>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</si>
  <si>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</si>
  <si>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</si>
  <si>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</si>
  <si>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</si>
  <si>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</si>
  <si>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</si>
  <si>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</si>
  <si>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</si>
  <si>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</si>
  <si>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</si>
  <si>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</si>
  <si>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</si>
  <si>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</si>
  <si>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</si>
  <si>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</si>
  <si>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</si>
  <si>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</si>
  <si>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</si>
  <si>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</si>
  <si>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</si>
  <si>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</si>
  <si>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</si>
  <si>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</si>
  <si>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</si>
  <si>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</si>
  <si>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</si>
  <si>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</si>
  <si>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</si>
  <si>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</si>
  <si>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</si>
  <si>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</si>
  <si>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</si>
  <si>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</si>
  <si>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</si>
  <si>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</si>
  <si>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</si>
  <si>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</si>
  <si>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</si>
  <si>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</si>
  <si>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</si>
  <si>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</si>
  <si>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</si>
  <si>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</si>
  <si>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</si>
  <si>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</si>
  <si>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</si>
  <si>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</si>
  <si>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</si>
  <si>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</si>
  <si>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</si>
  <si>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</si>
  <si>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</si>
  <si>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</si>
  <si>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</si>
  <si>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</si>
  <si>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</si>
  <si>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</si>
  <si>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</si>
  <si>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</si>
  <si>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</si>
  <si>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</si>
  <si>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</si>
  <si>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</si>
  <si>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</si>
  <si>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</si>
  <si>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</si>
  <si>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</si>
  <si>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</si>
  <si>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</si>
  <si>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</si>
  <si>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</si>
  <si>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</si>
  <si>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</si>
  <si>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</si>
  <si>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</si>
  <si>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</si>
  <si>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</si>
  <si>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</si>
  <si>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</si>
  <si>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</si>
  <si>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</si>
  <si>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</si>
  <si>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</si>
  <si>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</si>
  <si>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</si>
  <si>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03299015</t>
  </si>
  <si>
    <t>08004595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</si>
  <si>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</si>
  <si>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</si>
  <si>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</si>
  <si>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</si>
  <si>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</si>
  <si>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</si>
  <si>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</si>
  <si>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</si>
  <si>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4771</t>
  </si>
  <si>
    <t>Goranko Fižulić</t>
  </si>
  <si>
    <t>Obveznik: MAGMA d.d.</t>
  </si>
  <si>
    <t>31.12.2012.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</si>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</sst>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16" fillId="32" borderId="27" xfId="53" applyNumberFormat="1" applyFon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C46" sqref="C46:I4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324</v>
      </c>
      <c r="F2" s="25"/>
      <c r="G2" s="26" t="s">
        <v>258</v>
      </c>
      <c r="H2" s="24" t="s">
        <v>338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326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327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328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10000</v>
      </c>
      <c r="D14" s="139"/>
      <c r="E14" s="31"/>
      <c r="F14" s="131" t="s">
        <v>329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330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331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332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329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333</v>
      </c>
      <c r="E24" s="132"/>
      <c r="F24" s="132"/>
      <c r="G24" s="133"/>
      <c r="H24" s="38" t="s">
        <v>270</v>
      </c>
      <c r="I24" s="48">
        <v>61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/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/>
      <c r="D48" s="160"/>
      <c r="E48" s="161"/>
      <c r="F48" s="32"/>
      <c r="G48" s="38" t="s">
        <v>281</v>
      </c>
      <c r="H48" s="159"/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/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336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F78">
      <selection activeCell="K115" sqref="K115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339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337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0.7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183759560</v>
      </c>
      <c r="K9" s="12">
        <f>K10+K17+K27+K36+K40</f>
        <v>82004983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9788991</v>
      </c>
      <c r="K10" s="12">
        <f>SUM(K11:K16)</f>
        <v>8594651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9788991</v>
      </c>
      <c r="K12" s="13">
        <v>8594651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164160579</v>
      </c>
      <c r="K17" s="12">
        <f>SUM(K18:K26)</f>
        <v>72615660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/>
      <c r="K18" s="13"/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126573679</v>
      </c>
      <c r="K19" s="13">
        <v>72126561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/>
      <c r="K20" s="13"/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22127633</v>
      </c>
      <c r="K21" s="13">
        <v>123293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/>
      <c r="K24" s="13"/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15459267</v>
      </c>
      <c r="K25" s="13">
        <v>365806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9809990</v>
      </c>
      <c r="K27" s="12">
        <f>SUM(K28:K35)</f>
        <v>794672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>
        <v>20000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3518444</v>
      </c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5589302</v>
      </c>
      <c r="K30" s="13">
        <v>9800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>
        <v>62628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702244</v>
      </c>
      <c r="K33" s="13">
        <v>702244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73592015</v>
      </c>
      <c r="K41" s="12">
        <f>K42+K50+K57+K65</f>
        <v>26918309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1553774</v>
      </c>
      <c r="K42" s="12">
        <f>SUM(K43:K49)</f>
        <v>0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1365682</v>
      </c>
      <c r="K43" s="13"/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188092</v>
      </c>
      <c r="K46" s="13"/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67644853</v>
      </c>
      <c r="K50" s="12">
        <f>SUM(K51:K56)</f>
        <v>23107839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51343882</v>
      </c>
      <c r="K51" s="13">
        <v>18835596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16050682</v>
      </c>
      <c r="K52" s="13">
        <v>2315260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6487</v>
      </c>
      <c r="K54" s="13">
        <v>8567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/>
      <c r="K55" s="13"/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243802</v>
      </c>
      <c r="K56" s="13">
        <v>1948416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4167548</v>
      </c>
      <c r="K57" s="12">
        <f>SUM(K58:K64)</f>
        <v>3809817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4167548</v>
      </c>
      <c r="K63" s="13">
        <v>3809817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225840</v>
      </c>
      <c r="K65" s="13">
        <v>653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1383960</v>
      </c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258735535</v>
      </c>
      <c r="K67" s="12">
        <f>K8+K9+K41+K66</f>
        <v>108923292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-259929237</v>
      </c>
      <c r="K70" s="20">
        <f>K71+K72+K73+K79+K80+K83+K86</f>
        <v>-469370813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67748710</v>
      </c>
      <c r="K71" s="13">
        <v>67748710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205749617</v>
      </c>
      <c r="K72" s="13">
        <v>205749617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13189877</v>
      </c>
      <c r="K75" s="13">
        <v>13189877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13189877</v>
      </c>
      <c r="K76" s="13">
        <v>13189877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47494732</v>
      </c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-293738991</v>
      </c>
      <c r="K80" s="12">
        <f>K81-K82</f>
        <v>-678349442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>
        <v>832821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293738991</v>
      </c>
      <c r="K82" s="13">
        <v>679182263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-287183305</v>
      </c>
      <c r="K83" s="12">
        <f>K84-K85</f>
        <v>-64519698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287183305</v>
      </c>
      <c r="K85" s="13">
        <v>64519698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27101076</v>
      </c>
      <c r="K91" s="12">
        <f>SUM(K92:K100)</f>
        <v>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3371512</v>
      </c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14792132</v>
      </c>
      <c r="K94" s="13"/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8937432</v>
      </c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489499785</v>
      </c>
      <c r="K101" s="12">
        <f>SUM(K102:K113)</f>
        <v>573420568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45523673</v>
      </c>
      <c r="K102" s="13">
        <v>8595259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18698697</v>
      </c>
      <c r="K103" s="13">
        <v>34504845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146624855</v>
      </c>
      <c r="K104" s="13">
        <v>172500751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/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168275271</v>
      </c>
      <c r="K106" s="13">
        <v>161236087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68699079</v>
      </c>
      <c r="K107" s="13">
        <v>68809887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2328119</v>
      </c>
      <c r="K109" s="13">
        <v>15424776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27008067</v>
      </c>
      <c r="K110" s="13">
        <v>75014037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12342024</v>
      </c>
      <c r="K113" s="13">
        <v>37334926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2063911</v>
      </c>
      <c r="K114" s="13">
        <v>4873537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258735535</v>
      </c>
      <c r="K115" s="12">
        <f>K70+K87+K91+K101+K114</f>
        <v>108923292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6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J68 K8:K11 K13:K18 K20 K22:K24 K26:K68">
      <formula1>0</formula1>
    </dataValidation>
    <dataValidation allowBlank="1" sqref="K12 K19 K21 K25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D14">
      <selection activeCell="K50" sqref="K50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337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2.5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183690237</v>
      </c>
      <c r="K7" s="20">
        <f>SUM(K8:K9)</f>
        <v>221211818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153162613</v>
      </c>
      <c r="K8" s="13">
        <v>349806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30527624</v>
      </c>
      <c r="K9" s="13">
        <v>220862012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425256024</v>
      </c>
      <c r="K10" s="12">
        <f>K11+K12+K16+K20+K21+K22+K25+K26</f>
        <v>239733616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135990310</v>
      </c>
      <c r="K12" s="12">
        <f>SUM(K13:K15)</f>
        <v>322699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402960</v>
      </c>
      <c r="K13" s="13"/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135587350</v>
      </c>
      <c r="K14" s="13">
        <v>322699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/>
      <c r="K15" s="13"/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24620843</v>
      </c>
      <c r="K16" s="12">
        <f>SUM(K17:K19)</f>
        <v>1738059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13879320</v>
      </c>
      <c r="K17" s="13">
        <v>969685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7153709</v>
      </c>
      <c r="K18" s="13">
        <v>528091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3587814</v>
      </c>
      <c r="K19" s="13">
        <v>240283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30478570</v>
      </c>
      <c r="K20" s="13">
        <v>15620420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155135530</v>
      </c>
      <c r="K21" s="13">
        <v>162633115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79030771</v>
      </c>
      <c r="K22" s="12">
        <f>SUM(K23:K24)</f>
        <v>59419323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79030771</v>
      </c>
      <c r="K24" s="13">
        <v>59419323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/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14382295</v>
      </c>
      <c r="K27" s="12">
        <f>SUM(K28:K32)</f>
        <v>5148558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13415266</v>
      </c>
      <c r="K28" s="13">
        <v>5148558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967029</v>
      </c>
      <c r="K29" s="13">
        <v>0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43847815</v>
      </c>
      <c r="K33" s="12">
        <f>SUM(K34:K37)</f>
        <v>45566956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7241830</v>
      </c>
      <c r="K34" s="13">
        <v>915009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36605985</v>
      </c>
      <c r="K35" s="13">
        <v>44651947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>
        <v>16151998</v>
      </c>
      <c r="K39" s="13">
        <v>5579502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198072532</v>
      </c>
      <c r="K42" s="12">
        <f>K7+K27+K38+K40</f>
        <v>226360376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485255837</v>
      </c>
      <c r="K43" s="12">
        <f>K10+K33+K39+K41</f>
        <v>290880074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-287183305</v>
      </c>
      <c r="K44" s="12">
        <f>K42-K43</f>
        <v>-64519698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287183305</v>
      </c>
      <c r="K46" s="12">
        <f>IF(K43&gt;K42,K43-K42,0)</f>
        <v>64519698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-287183305</v>
      </c>
      <c r="K48" s="12">
        <f>K44-K47</f>
        <v>-64519698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287183305</v>
      </c>
      <c r="K50" s="18">
        <f>IF(K48&lt;0,-K48,0)</f>
        <v>64519698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/>
      <c r="K56" s="11"/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J46 K12:K16 K22:K46">
      <formula1>0</formula1>
    </dataValidation>
    <dataValidation allowBlank="1" sqref="K17:K21"/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F17">
      <selection activeCell="K52" sqref="K52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340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337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-175809000</v>
      </c>
      <c r="K8" s="13">
        <v>-64519698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31862305</v>
      </c>
      <c r="K9" s="13">
        <v>15620420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/>
      <c r="K10" s="13">
        <v>42238739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>
        <v>20400703</v>
      </c>
      <c r="K11" s="13">
        <v>44894745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>
        <v>70766332</v>
      </c>
      <c r="K12" s="13">
        <v>1553774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>
        <v>198658431</v>
      </c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145878771</v>
      </c>
      <c r="K14" s="12">
        <f>SUM(K8:K13)</f>
        <v>39787980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>
        <v>12567820</v>
      </c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>
        <v>31718062</v>
      </c>
      <c r="K18" s="13">
        <v>81695211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44285882</v>
      </c>
      <c r="K19" s="12">
        <f>SUM(K15:K18)</f>
        <v>81695211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101592889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41907231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>
        <v>46840010</v>
      </c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>
        <v>77274442</v>
      </c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13">
        <v>262603</v>
      </c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124377055</v>
      </c>
      <c r="K28" s="12">
        <f>SUM(K23:K27)</f>
        <v>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3091944</v>
      </c>
      <c r="K29" s="13"/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>
        <v>132926819</v>
      </c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136018763</v>
      </c>
      <c r="K32" s="12">
        <f>SUM(K29:K31)</f>
        <v>0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11641708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13">
        <v>38935346</v>
      </c>
      <c r="K37" s="13">
        <v>41682044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38935346</v>
      </c>
      <c r="K39" s="12">
        <f>SUM(K36:K38)</f>
        <v>41682044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>
        <v>19312512</v>
      </c>
      <c r="K40" s="13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19312512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19622834</v>
      </c>
      <c r="K46" s="12">
        <f>IF(K39&gt;K45,K39-K45,0)</f>
        <v>41682044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109574015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225187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v>2026130</v>
      </c>
      <c r="K50" s="13">
        <v>225840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>
        <v>1800290</v>
      </c>
      <c r="K52" s="13">
        <v>225187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225840</v>
      </c>
      <c r="K53" s="18">
        <f>K50+K51-K52</f>
        <v>653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F1">
      <selection activeCell="K10" sqref="K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42187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">
      <c r="A2" s="95"/>
      <c r="B2" s="96"/>
      <c r="C2" s="259" t="s">
        <v>293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2.5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67748710</v>
      </c>
      <c r="K5" s="107">
        <v>67748710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205749617</v>
      </c>
      <c r="K6" s="108">
        <v>205749617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-293738991</v>
      </c>
      <c r="K8" s="108">
        <v>-678349442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-287183305</v>
      </c>
      <c r="K9" s="108">
        <v>-64519698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47494732</v>
      </c>
      <c r="K10" s="108">
        <v>0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-259929237</v>
      </c>
      <c r="K14" s="109">
        <f>SUM(K5:K13)</f>
        <v>-469370813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Tamara Leboš</cp:lastModifiedBy>
  <cp:lastPrinted>2011-03-28T11:17:39Z</cp:lastPrinted>
  <dcterms:created xsi:type="dcterms:W3CDTF">2008-10-17T11:51:54Z</dcterms:created>
  <dcterms:modified xsi:type="dcterms:W3CDTF">2014-11-14T14:21:09Z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